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1580" activeTab="0"/>
  </bookViews>
  <sheets>
    <sheet name="výkaz výmer" sheetId="1" r:id="rId1"/>
  </sheets>
  <definedNames>
    <definedName name="_xlnm.Print_Titles" localSheetId="0">'výkaz výmer'!$5:$5</definedName>
  </definedNames>
  <calcPr fullCalcOnLoad="1"/>
</workbook>
</file>

<file path=xl/sharedStrings.xml><?xml version="1.0" encoding="utf-8"?>
<sst xmlns="http://schemas.openxmlformats.org/spreadsheetml/2006/main" count="141" uniqueCount="90">
  <si>
    <t>Popis</t>
  </si>
  <si>
    <t xml:space="preserve">Celkom   </t>
  </si>
  <si>
    <t>m2</t>
  </si>
  <si>
    <t>ks</t>
  </si>
  <si>
    <t>m</t>
  </si>
  <si>
    <t>t</t>
  </si>
  <si>
    <t>bm</t>
  </si>
  <si>
    <t>m3</t>
  </si>
  <si>
    <t>MJ</t>
  </si>
  <si>
    <t xml:space="preserve">Množstvo </t>
  </si>
  <si>
    <t>Povrch ihriska</t>
  </si>
  <si>
    <t>Vybavenie ihriska</t>
  </si>
  <si>
    <t>Mantinelový systém</t>
  </si>
  <si>
    <t>Drenáže</t>
  </si>
  <si>
    <t>Zemné práce</t>
  </si>
  <si>
    <t>Práce a dodávky   (B )</t>
  </si>
  <si>
    <t>Základy</t>
  </si>
  <si>
    <t>Cena jednotková bez DPH v Eur</t>
  </si>
  <si>
    <t>Cena bez DPH v Eur</t>
  </si>
  <si>
    <t>DPH v Eur</t>
  </si>
  <si>
    <t>Celková cena s DPH v Eur</t>
  </si>
  <si>
    <t>Podložie - vrstvy kameniva</t>
  </si>
  <si>
    <t xml:space="preserve">Multifunkčné ihrisko   </t>
  </si>
  <si>
    <t>Rozmer:</t>
  </si>
  <si>
    <t>Práce a dodávky   (A )</t>
  </si>
  <si>
    <t>kremičitý sušený piesok</t>
  </si>
  <si>
    <t>set</t>
  </si>
  <si>
    <t>kg</t>
  </si>
  <si>
    <t>príslušenstvo -podlepovacia páska</t>
  </si>
  <si>
    <t>príslušenstvo -polyuretanové lepidlo</t>
  </si>
  <si>
    <t>doprava  piesku</t>
  </si>
  <si>
    <t>doprava mantinelov</t>
  </si>
  <si>
    <t xml:space="preserve">montáž mantinelov  </t>
  </si>
  <si>
    <t>doprava sietí</t>
  </si>
  <si>
    <t>montáž sietí</t>
  </si>
  <si>
    <t>mantinely-výška 0,9m, zloženie- malý stlpik hliníkový, vysoký stlpik hliníkový, uzavreté profily, hr. steny 3mm, madlový oblý profil hliníkový, spodný uzatvárací profil hliníkový, plastové dosky perodrážkové šedé, plastové krytky stlpikov a madiel,</t>
  </si>
  <si>
    <t>x</t>
  </si>
  <si>
    <t>Ostatne práce a dodávky</t>
  </si>
  <si>
    <t>zapojenie osvetlenia, vrátane prívodu elektriny, revízna správa</t>
  </si>
  <si>
    <t>kamenivo drvené 0/4  vrátane dopravy</t>
  </si>
  <si>
    <t>kamenivo drvené 8/16  vrátane dopravy</t>
  </si>
  <si>
    <t xml:space="preserve">úprava a zrovnanie podkladu po odkopoch so zhutnením   </t>
  </si>
  <si>
    <t>plošné zrovnanie  po obvode ihriska do š. 2m s doplnením zeminy</t>
  </si>
  <si>
    <t>zhotovenie výztuže z betonárskej ocele -základový pás (armovanie)</t>
  </si>
  <si>
    <t xml:space="preserve">výztuž z betonárskej ocele -základový pás </t>
  </si>
  <si>
    <t>príplatok za dvojfarebné prevedenie trávnika-červenozelené, čiarovanie tenis biele</t>
  </si>
  <si>
    <t>basketbalové streetbalové sojany pozinkované vrátane výkopu a betonaže pätiek</t>
  </si>
  <si>
    <t>príslušenstvo k osvetleniu - kabeláž, rozvodná skriňa,</t>
  </si>
  <si>
    <t xml:space="preserve">zameranie stavby skutočného vyhotovenia geodetom   </t>
  </si>
  <si>
    <t>osadenie kotviacich platní do zakladu</t>
  </si>
  <si>
    <t>kotviace platne stlpov mantinelového systemu</t>
  </si>
  <si>
    <t>volejbalové stĺpiky hliníkové so stlpikmi vrátane montáže</t>
  </si>
  <si>
    <t>reflektory pre osvetlenie ihriska metalhalogenidové so životnosťou 50 tis. h, 400W</t>
  </si>
  <si>
    <t>odkopávky a prekopávky nezapažené  do hlbky 30 cm</t>
  </si>
  <si>
    <t>výkop ryhy do šírky 600 mm   pre základový pás</t>
  </si>
  <si>
    <t>hĺbenie jám nezapažených  pre pätky stlpikov - volejbal</t>
  </si>
  <si>
    <t>príplatok k cene za lepivosť  horniny</t>
  </si>
  <si>
    <t>nakladanie neuľahnuteho výkopku na dopr. prostriedky</t>
  </si>
  <si>
    <t xml:space="preserve">vodorovné premiestnenie výkopku </t>
  </si>
  <si>
    <t>poplatok za skladovanie výkopku</t>
  </si>
  <si>
    <t xml:space="preserve">ukladanie drenážnych rúr do pripravenej ryhy  </t>
  </si>
  <si>
    <t>drenážna rúra DN 80 perforovaná plastova</t>
  </si>
  <si>
    <t xml:space="preserve">geotextília netkaná  PP 200  </t>
  </si>
  <si>
    <t>zhotovenie podkladu z kameniva drveného 32/63 so zhutnením a zrovnaním  hr. 18 cm</t>
  </si>
  <si>
    <t>zhotovenie podkladu z kameniva drveného 8/16 so zhutnením a zrovnaním hr. 9 cm</t>
  </si>
  <si>
    <t>zhotovenie podkladu z kameniva drveného 0/4 so zhutnením a zrovnaním hr. 3 cm</t>
  </si>
  <si>
    <t>kamenivo drvené 32/63  vrátane dopravy</t>
  </si>
  <si>
    <t>príslušenstvo -spojovací materiál k sieťam</t>
  </si>
  <si>
    <t>príslušenstvo- spojovací materiál k mantinelom</t>
  </si>
  <si>
    <t>montáž umelého trávnika vrátane čiarovania -malý futbal, volejbal</t>
  </si>
  <si>
    <t>zaplnenie umelého trávnika pieskom</t>
  </si>
  <si>
    <t>zrovnanie a úprava finálnej podkladovej vrstvy podložia pred montážou um.  trávnika</t>
  </si>
  <si>
    <t>doprava umelého trávnika a príslušenstva</t>
  </si>
  <si>
    <t xml:space="preserve">sieť ochranná po obvode ihriska do v. 3m,  oko 5x5cm, farba zelená,  hrúbka vlákna 3,5mm, materiál polyetylen   </t>
  </si>
  <si>
    <t>stlpy pre osvetlenie hliníkové 6m, osadené v mantinelovom systéme</t>
  </si>
  <si>
    <t>bránky pre futbal hliníkové, 4 x 2 x 1m, vrátane sietí, osadené v mantineloch</t>
  </si>
  <si>
    <t>výkop ryhy do šírky 600 mm   pre drenáže</t>
  </si>
  <si>
    <t>drenážna rúra DN 65 perforovana plastova</t>
  </si>
  <si>
    <t>zhotovenie opláštenia drenážnych rúr z geotextílie</t>
  </si>
  <si>
    <t>hutnenie drenáží vrátane lôžka drenážnych rýh</t>
  </si>
  <si>
    <t>výplň-obsyp drenáží  kamenivom vratane dopravy kameniva 16-32</t>
  </si>
  <si>
    <t>zhotovenie lôžka pod základy z kameniva  vrátane dodávky materialu</t>
  </si>
  <si>
    <t>betón základových konštrukcii - základový pas ,pätky volejbal</t>
  </si>
  <si>
    <t>zhotovenie základovych konštrukcii - základový pás a pätky volejbal</t>
  </si>
  <si>
    <t>debnenie základových konštrukcii -zhotovenie</t>
  </si>
  <si>
    <t>debnenie základových konštrukcii -odstránenie</t>
  </si>
  <si>
    <t xml:space="preserve">tenisové stlpiky hliníkové vrátane vykopu a betonáže  pätiek </t>
  </si>
  <si>
    <t>multifunkčný umelý trávnik certifikovaný,farba zelená, vlákno polyetylen, monofilamentné,, výška vlákna - 15 mm, hustota vpichov 22000/m2, hmotnosť trávnika 2150g/m2, Dtex-6600, výplnň kremičitý piesok - 25kg/m2 , trávnik pre čiary biely, žltý, prípočet - m2 na zarezanie</t>
  </si>
  <si>
    <t xml:space="preserve"> VÝKAZ  VÝMER</t>
  </si>
  <si>
    <t>Miesto:  Malá Domaša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</si>
</sst>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;\-#,##0.00"/>
    <numFmt numFmtId="173" formatCode="#,##0.000;\-#,##0.000"/>
    <numFmt numFmtId="174" formatCode="#,##0;\-#,##0"/>
    <numFmt numFmtId="175" formatCode="#,##0.0000\ _€"/>
    <numFmt numFmtId="176" formatCode="#,##0.0000\ &quot;€&quot;;\-#,##0.0000\ &quot;€&quot;"/>
    <numFmt numFmtId="177" formatCode="#,##0.000_ ;\-#,##0.000\ "/>
    <numFmt numFmtId="178" formatCode="0.0"/>
    <numFmt numFmtId="179" formatCode="0.000"/>
    <numFmt numFmtId="180" formatCode="[$-41B]d\.\ mmmm\ yyyy"/>
    <numFmt numFmtId="181" formatCode="0.000000"/>
    <numFmt numFmtId="182" formatCode="0.00000"/>
    <numFmt numFmtId="183" formatCode="0.0000"/>
    <numFmt numFmtId="184" formatCode="\P\r\a\vd\a;&quot;Pravda&quot;;&quot;Nepravda&quot;"/>
    <numFmt numFmtId="185" formatCode="[$€-2]\ #\ ##,000_);[Red]\([$¥€-2]\ #\ ##,000\)"/>
    <numFmt numFmtId="186" formatCode="[$-41B]dddd\,\ d\.\ mmmm\ yyyy"/>
  </numFmts>
  <fonts count="50">
    <font>
      <sz val="8"/>
      <name val="MS Sans Serif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left" vertical="top"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8" fillId="0" borderId="0" xfId="0" applyFont="1" applyAlignment="1" applyProtection="1">
      <alignment horizontal="left"/>
      <protection/>
    </xf>
    <xf numFmtId="2" fontId="6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2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right"/>
    </xf>
    <xf numFmtId="173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3" fontId="9" fillId="0" borderId="0" xfId="0" applyNumberFormat="1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 applyProtection="1">
      <alignment horizontal="left" wrapText="1"/>
      <protection/>
    </xf>
    <xf numFmtId="0" fontId="4" fillId="0" borderId="0" xfId="0" applyFont="1" applyAlignment="1">
      <alignment horizontal="left" wrapText="1"/>
    </xf>
    <xf numFmtId="0" fontId="11" fillId="0" borderId="10" xfId="0" applyFont="1" applyBorder="1" applyAlignment="1" applyProtection="1">
      <alignment horizontal="center" vertical="center"/>
      <protection/>
    </xf>
    <xf numFmtId="173" fontId="4" fillId="0" borderId="0" xfId="0" applyNumberFormat="1" applyFont="1" applyAlignment="1">
      <alignment horizontal="center" vertical="top"/>
    </xf>
    <xf numFmtId="0" fontId="9" fillId="0" borderId="0" xfId="0" applyFont="1" applyBorder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tabSelected="1" zoomScale="120" zoomScaleNormal="120" workbookViewId="0" topLeftCell="A64">
      <selection activeCell="A8" sqref="A8"/>
    </sheetView>
  </sheetViews>
  <sheetFormatPr defaultColWidth="10.5" defaultRowHeight="12" customHeight="1"/>
  <cols>
    <col min="1" max="1" width="84.16015625" style="9" customWidth="1"/>
    <col min="2" max="2" width="5.5" style="43" bestFit="1" customWidth="1"/>
    <col min="3" max="3" width="10.33203125" style="12" bestFit="1" customWidth="1"/>
    <col min="4" max="4" width="11.33203125" style="12" bestFit="1" customWidth="1"/>
    <col min="5" max="5" width="17.16015625" style="12" bestFit="1" customWidth="1"/>
    <col min="6" max="6" width="11.16015625" style="12" bestFit="1" customWidth="1"/>
    <col min="7" max="7" width="21.33203125" style="12" bestFit="1" customWidth="1"/>
    <col min="8" max="16384" width="10.5" style="5" customWidth="1"/>
  </cols>
  <sheetData>
    <row r="1" spans="1:7" ht="25.5">
      <c r="A1" s="44" t="s">
        <v>88</v>
      </c>
      <c r="B1" s="44"/>
      <c r="C1" s="44"/>
      <c r="D1" s="44"/>
      <c r="E1" s="44"/>
      <c r="F1" s="44"/>
      <c r="G1" s="44"/>
    </row>
    <row r="2" spans="1:7" ht="18">
      <c r="A2" s="20" t="s">
        <v>22</v>
      </c>
      <c r="B2" s="1"/>
      <c r="C2" s="6"/>
      <c r="D2" s="6"/>
      <c r="E2" s="6"/>
      <c r="F2" s="6"/>
      <c r="G2" s="6"/>
    </row>
    <row r="3" spans="1:7" s="18" customFormat="1" ht="20.25">
      <c r="A3" s="24" t="s">
        <v>23</v>
      </c>
      <c r="B3" s="21">
        <v>33</v>
      </c>
      <c r="C3" s="23" t="s">
        <v>36</v>
      </c>
      <c r="D3" s="22">
        <v>18</v>
      </c>
      <c r="E3" s="21"/>
      <c r="F3" s="21"/>
      <c r="G3" s="23"/>
    </row>
    <row r="4" spans="1:7" s="17" customFormat="1" ht="18">
      <c r="A4" s="24" t="s">
        <v>89</v>
      </c>
      <c r="B4" s="42"/>
      <c r="C4" s="19"/>
      <c r="D4" s="19"/>
      <c r="E4" s="19"/>
      <c r="F4" s="20"/>
      <c r="G4" s="19"/>
    </row>
    <row r="5" spans="1:7" s="13" customFormat="1" ht="51">
      <c r="A5" s="34" t="s">
        <v>0</v>
      </c>
      <c r="B5" s="34" t="s">
        <v>8</v>
      </c>
      <c r="C5" s="34" t="s">
        <v>9</v>
      </c>
      <c r="D5" s="34" t="s">
        <v>17</v>
      </c>
      <c r="E5" s="34" t="s">
        <v>18</v>
      </c>
      <c r="F5" s="34" t="s">
        <v>19</v>
      </c>
      <c r="G5" s="34" t="s">
        <v>20</v>
      </c>
    </row>
    <row r="6" spans="1:7" s="17" customFormat="1" ht="26.25" customHeight="1">
      <c r="A6" s="25" t="s">
        <v>24</v>
      </c>
      <c r="B6" s="26"/>
      <c r="C6" s="27"/>
      <c r="D6" s="27"/>
      <c r="E6" s="28">
        <f>SUM(E7+E17+E27)</f>
        <v>0</v>
      </c>
      <c r="F6" s="27"/>
      <c r="G6" s="28">
        <f>SUM(G7+G17+G27)</f>
        <v>0</v>
      </c>
    </row>
    <row r="7" spans="1:7" s="14" customFormat="1" ht="26.25" customHeight="1">
      <c r="A7" s="29" t="s">
        <v>10</v>
      </c>
      <c r="B7" s="30"/>
      <c r="C7" s="31"/>
      <c r="D7" s="31"/>
      <c r="E7" s="31">
        <f>SUM(E8:E16)</f>
        <v>0</v>
      </c>
      <c r="F7" s="31"/>
      <c r="G7" s="31">
        <f>SUM(G8:G16)</f>
        <v>0</v>
      </c>
    </row>
    <row r="8" spans="1:7" s="15" customFormat="1" ht="51">
      <c r="A8" s="35" t="s">
        <v>87</v>
      </c>
      <c r="B8" s="4" t="s">
        <v>2</v>
      </c>
      <c r="C8" s="10">
        <f>SUM(B3*D3)+14</f>
        <v>608</v>
      </c>
      <c r="D8" s="10"/>
      <c r="E8" s="10"/>
      <c r="F8" s="10"/>
      <c r="G8" s="10"/>
    </row>
    <row r="9" spans="1:7" s="15" customFormat="1" ht="14.25">
      <c r="A9" s="35" t="s">
        <v>28</v>
      </c>
      <c r="B9" s="16" t="s">
        <v>4</v>
      </c>
      <c r="C9" s="10">
        <f>SUM(B3*D3)*0.5</f>
        <v>297</v>
      </c>
      <c r="D9" s="10"/>
      <c r="E9" s="10"/>
      <c r="F9" s="10"/>
      <c r="G9" s="10"/>
    </row>
    <row r="10" spans="1:7" s="15" customFormat="1" ht="14.25">
      <c r="A10" s="35" t="s">
        <v>29</v>
      </c>
      <c r="B10" s="16" t="s">
        <v>27</v>
      </c>
      <c r="C10" s="10">
        <f>SUM(B3*D3)*0.2</f>
        <v>118.80000000000001</v>
      </c>
      <c r="D10" s="10"/>
      <c r="E10" s="10"/>
      <c r="F10" s="10"/>
      <c r="G10" s="10"/>
    </row>
    <row r="11" spans="1:7" s="15" customFormat="1" ht="14.25">
      <c r="A11" s="35" t="s">
        <v>72</v>
      </c>
      <c r="B11" s="16" t="s">
        <v>26</v>
      </c>
      <c r="C11" s="10">
        <v>1</v>
      </c>
      <c r="D11" s="10"/>
      <c r="E11" s="10"/>
      <c r="F11" s="10"/>
      <c r="G11" s="10"/>
    </row>
    <row r="12" spans="1:7" s="15" customFormat="1" ht="14.25">
      <c r="A12" s="35" t="s">
        <v>71</v>
      </c>
      <c r="B12" s="16" t="s">
        <v>2</v>
      </c>
      <c r="C12" s="10">
        <f>SUM(B3*D3)+14</f>
        <v>608</v>
      </c>
      <c r="D12" s="10"/>
      <c r="E12" s="10"/>
      <c r="F12" s="10"/>
      <c r="G12" s="10"/>
    </row>
    <row r="13" spans="1:7" s="15" customFormat="1" ht="14.25">
      <c r="A13" s="35" t="s">
        <v>69</v>
      </c>
      <c r="B13" s="16" t="s">
        <v>2</v>
      </c>
      <c r="C13" s="10">
        <f>SUM(B3*D3)+14</f>
        <v>608</v>
      </c>
      <c r="D13" s="10"/>
      <c r="E13" s="10"/>
      <c r="F13" s="10"/>
      <c r="G13" s="10"/>
    </row>
    <row r="14" spans="1:7" s="15" customFormat="1" ht="14.25">
      <c r="A14" s="35" t="s">
        <v>25</v>
      </c>
      <c r="B14" s="16" t="s">
        <v>5</v>
      </c>
      <c r="C14" s="10">
        <f>SUM(C8*0.025)</f>
        <v>15.200000000000001</v>
      </c>
      <c r="D14" s="10"/>
      <c r="E14" s="10"/>
      <c r="F14" s="10"/>
      <c r="G14" s="10"/>
    </row>
    <row r="15" spans="1:7" s="15" customFormat="1" ht="14.25">
      <c r="A15" s="35" t="s">
        <v>30</v>
      </c>
      <c r="B15" s="16" t="s">
        <v>26</v>
      </c>
      <c r="C15" s="10">
        <v>1</v>
      </c>
      <c r="D15" s="10"/>
      <c r="E15" s="10"/>
      <c r="F15" s="10"/>
      <c r="G15" s="10"/>
    </row>
    <row r="16" spans="1:7" s="15" customFormat="1" ht="14.25">
      <c r="A16" s="35" t="s">
        <v>70</v>
      </c>
      <c r="B16" s="16" t="s">
        <v>2</v>
      </c>
      <c r="C16" s="10">
        <f>SUM(B3*D3)+14</f>
        <v>608</v>
      </c>
      <c r="D16" s="10"/>
      <c r="E16" s="10"/>
      <c r="F16" s="10"/>
      <c r="G16" s="10"/>
    </row>
    <row r="17" spans="1:7" s="2" customFormat="1" ht="26.25" customHeight="1">
      <c r="A17" s="29" t="s">
        <v>12</v>
      </c>
      <c r="B17" s="30"/>
      <c r="C17" s="36"/>
      <c r="D17" s="36"/>
      <c r="E17" s="36">
        <f>SUM(E18:E26)</f>
        <v>0</v>
      </c>
      <c r="F17" s="36"/>
      <c r="G17" s="36">
        <f>SUM(G18:G26)</f>
        <v>0</v>
      </c>
    </row>
    <row r="18" spans="1:7" s="13" customFormat="1" ht="51">
      <c r="A18" s="35" t="s">
        <v>35</v>
      </c>
      <c r="B18" s="4" t="s">
        <v>6</v>
      </c>
      <c r="C18" s="10">
        <f>SUM(B3+D3)*2-6</f>
        <v>96</v>
      </c>
      <c r="D18" s="10"/>
      <c r="E18" s="10"/>
      <c r="F18" s="10"/>
      <c r="G18" s="10"/>
    </row>
    <row r="19" spans="1:7" s="13" customFormat="1" ht="12.75">
      <c r="A19" s="16" t="s">
        <v>68</v>
      </c>
      <c r="B19" s="16" t="s">
        <v>26</v>
      </c>
      <c r="C19" s="10">
        <v>1</v>
      </c>
      <c r="D19" s="10"/>
      <c r="E19" s="10"/>
      <c r="F19" s="10"/>
      <c r="G19" s="10"/>
    </row>
    <row r="20" spans="1:7" s="13" customFormat="1" ht="12.75">
      <c r="A20" s="16" t="s">
        <v>50</v>
      </c>
      <c r="B20" s="16" t="s">
        <v>3</v>
      </c>
      <c r="C20" s="10">
        <f>SUM(((B3+D3)*2)/2.6+12)</f>
        <v>51.230769230769226</v>
      </c>
      <c r="D20" s="10"/>
      <c r="E20" s="10"/>
      <c r="F20" s="10"/>
      <c r="G20" s="10"/>
    </row>
    <row r="21" spans="1:7" s="13" customFormat="1" ht="12.75">
      <c r="A21" s="16" t="s">
        <v>31</v>
      </c>
      <c r="B21" s="16" t="s">
        <v>26</v>
      </c>
      <c r="C21" s="10">
        <v>1</v>
      </c>
      <c r="D21" s="10"/>
      <c r="E21" s="10"/>
      <c r="F21" s="10"/>
      <c r="G21" s="10"/>
    </row>
    <row r="22" spans="1:7" s="13" customFormat="1" ht="12.75">
      <c r="A22" s="4" t="s">
        <v>32</v>
      </c>
      <c r="B22" s="16" t="s">
        <v>6</v>
      </c>
      <c r="C22" s="10">
        <f>SUM(B3+D3)*2-6</f>
        <v>96</v>
      </c>
      <c r="D22" s="10"/>
      <c r="E22" s="10"/>
      <c r="F22" s="10"/>
      <c r="G22" s="10"/>
    </row>
    <row r="23" spans="1:7" s="13" customFormat="1" ht="25.5">
      <c r="A23" s="16" t="s">
        <v>73</v>
      </c>
      <c r="B23" s="4" t="s">
        <v>6</v>
      </c>
      <c r="C23" s="10">
        <f>SUM(B3+D3)*2</f>
        <v>102</v>
      </c>
      <c r="D23" s="10"/>
      <c r="E23" s="10"/>
      <c r="F23" s="10"/>
      <c r="G23" s="10"/>
    </row>
    <row r="24" spans="1:7" s="13" customFormat="1" ht="12.75">
      <c r="A24" s="16" t="s">
        <v>67</v>
      </c>
      <c r="B24" s="16" t="s">
        <v>26</v>
      </c>
      <c r="C24" s="10">
        <v>1</v>
      </c>
      <c r="D24" s="10"/>
      <c r="E24" s="10"/>
      <c r="F24" s="10"/>
      <c r="G24" s="10"/>
    </row>
    <row r="25" spans="1:7" s="13" customFormat="1" ht="12.75">
      <c r="A25" s="16" t="s">
        <v>33</v>
      </c>
      <c r="B25" s="16" t="s">
        <v>26</v>
      </c>
      <c r="C25" s="10">
        <v>1</v>
      </c>
      <c r="D25" s="10"/>
      <c r="E25" s="10"/>
      <c r="F25" s="10"/>
      <c r="G25" s="10"/>
    </row>
    <row r="26" spans="1:7" s="13" customFormat="1" ht="12.75">
      <c r="A26" s="16" t="s">
        <v>34</v>
      </c>
      <c r="B26" s="16" t="s">
        <v>6</v>
      </c>
      <c r="C26" s="10">
        <f>SUM(B3+D3)*2</f>
        <v>102</v>
      </c>
      <c r="D26" s="10"/>
      <c r="E26" s="10"/>
      <c r="F26" s="10"/>
      <c r="G26" s="10"/>
    </row>
    <row r="27" spans="1:7" s="37" customFormat="1" ht="26.25" customHeight="1">
      <c r="A27" s="30" t="s">
        <v>11</v>
      </c>
      <c r="B27" s="30"/>
      <c r="C27" s="31"/>
      <c r="D27" s="31"/>
      <c r="E27" s="31">
        <f>SUM(E28:E31)</f>
        <v>0</v>
      </c>
      <c r="F27" s="32"/>
      <c r="G27" s="31">
        <f>SUM(G28:G31)</f>
        <v>0</v>
      </c>
    </row>
    <row r="28" spans="1:7" s="13" customFormat="1" ht="12.75">
      <c r="A28" s="16" t="s">
        <v>51</v>
      </c>
      <c r="B28" s="16" t="s">
        <v>26</v>
      </c>
      <c r="C28" s="11">
        <v>1</v>
      </c>
      <c r="D28" s="11"/>
      <c r="E28" s="11"/>
      <c r="F28" s="11"/>
      <c r="G28" s="11"/>
    </row>
    <row r="29" spans="1:7" s="13" customFormat="1" ht="12.75">
      <c r="A29" s="16" t="s">
        <v>52</v>
      </c>
      <c r="B29" s="16" t="s">
        <v>3</v>
      </c>
      <c r="C29" s="11">
        <v>4</v>
      </c>
      <c r="D29" s="11"/>
      <c r="E29" s="11"/>
      <c r="F29" s="11"/>
      <c r="G29" s="11"/>
    </row>
    <row r="30" spans="1:7" s="13" customFormat="1" ht="12.75">
      <c r="A30" s="16" t="s">
        <v>74</v>
      </c>
      <c r="B30" s="16" t="s">
        <v>3</v>
      </c>
      <c r="C30" s="11">
        <v>4</v>
      </c>
      <c r="D30" s="11"/>
      <c r="E30" s="11"/>
      <c r="F30" s="11"/>
      <c r="G30" s="11"/>
    </row>
    <row r="31" spans="1:7" s="13" customFormat="1" ht="12.75">
      <c r="A31" s="16" t="s">
        <v>75</v>
      </c>
      <c r="B31" s="16" t="s">
        <v>3</v>
      </c>
      <c r="C31" s="11">
        <v>2</v>
      </c>
      <c r="D31" s="11"/>
      <c r="E31" s="11"/>
      <c r="F31" s="11"/>
      <c r="G31" s="11"/>
    </row>
    <row r="32" spans="1:7" s="17" customFormat="1" ht="26.25" customHeight="1">
      <c r="A32" s="25" t="s">
        <v>15</v>
      </c>
      <c r="B32" s="26"/>
      <c r="C32" s="28"/>
      <c r="D32" s="28"/>
      <c r="E32" s="28">
        <f>SUM(E33+E44+E52+E61+E68)</f>
        <v>0</v>
      </c>
      <c r="F32" s="33"/>
      <c r="G32" s="28">
        <f>SUM(G33+G44+G52+G61+G68)</f>
        <v>0</v>
      </c>
    </row>
    <row r="33" spans="1:7" s="2" customFormat="1" ht="26.25" customHeight="1">
      <c r="A33" s="29" t="s">
        <v>14</v>
      </c>
      <c r="B33" s="30"/>
      <c r="C33" s="31"/>
      <c r="D33" s="31"/>
      <c r="E33" s="31">
        <f>SUM(E34:E43)</f>
        <v>0</v>
      </c>
      <c r="F33" s="32"/>
      <c r="G33" s="31">
        <f>SUM(G34:G43)</f>
        <v>0</v>
      </c>
    </row>
    <row r="34" spans="1:7" s="13" customFormat="1" ht="12.75">
      <c r="A34" s="3" t="s">
        <v>53</v>
      </c>
      <c r="B34" s="16" t="s">
        <v>7</v>
      </c>
      <c r="C34" s="7">
        <f>SUM(B3*D3)*0.3</f>
        <v>178.2</v>
      </c>
      <c r="D34" s="7"/>
      <c r="E34" s="7"/>
      <c r="F34" s="7"/>
      <c r="G34" s="7"/>
    </row>
    <row r="35" spans="1:7" s="13" customFormat="1" ht="12.75">
      <c r="A35" s="4" t="s">
        <v>54</v>
      </c>
      <c r="B35" s="16" t="s">
        <v>7</v>
      </c>
      <c r="C35" s="7">
        <f>SUM(B3+D3)*2*0.3*0.4</f>
        <v>12.24</v>
      </c>
      <c r="D35" s="7"/>
      <c r="E35" s="7"/>
      <c r="F35" s="7"/>
      <c r="G35" s="7"/>
    </row>
    <row r="36" spans="1:7" s="13" customFormat="1" ht="12.75">
      <c r="A36" s="4" t="s">
        <v>76</v>
      </c>
      <c r="B36" s="16" t="s">
        <v>7</v>
      </c>
      <c r="C36" s="7">
        <f>SUM((D3*(B3/4)+B3))*0.3*0.5</f>
        <v>27.224999999999998</v>
      </c>
      <c r="D36" s="7"/>
      <c r="E36" s="7"/>
      <c r="F36" s="7"/>
      <c r="G36" s="7"/>
    </row>
    <row r="37" spans="1:7" s="13" customFormat="1" ht="12.75">
      <c r="A37" s="3" t="s">
        <v>55</v>
      </c>
      <c r="B37" s="16" t="s">
        <v>7</v>
      </c>
      <c r="C37" s="7">
        <f>SUM(0.6*0.6*0.8)*2</f>
        <v>0.576</v>
      </c>
      <c r="D37" s="7"/>
      <c r="E37" s="7"/>
      <c r="F37" s="7"/>
      <c r="G37" s="7"/>
    </row>
    <row r="38" spans="1:7" s="13" customFormat="1" ht="12.75">
      <c r="A38" s="4" t="s">
        <v>56</v>
      </c>
      <c r="B38" s="16" t="s">
        <v>7</v>
      </c>
      <c r="C38" s="7">
        <f>SUM(C34:C37)</f>
        <v>218.24099999999999</v>
      </c>
      <c r="D38" s="7"/>
      <c r="E38" s="7"/>
      <c r="F38" s="7"/>
      <c r="G38" s="7"/>
    </row>
    <row r="39" spans="1:7" s="13" customFormat="1" ht="12.75">
      <c r="A39" s="3" t="s">
        <v>57</v>
      </c>
      <c r="B39" s="16" t="s">
        <v>7</v>
      </c>
      <c r="C39" s="7">
        <f>SUM(C38)</f>
        <v>218.24099999999999</v>
      </c>
      <c r="D39" s="7"/>
      <c r="E39" s="7"/>
      <c r="F39" s="7"/>
      <c r="G39" s="7"/>
    </row>
    <row r="40" spans="1:7" s="13" customFormat="1" ht="12.75">
      <c r="A40" s="3" t="s">
        <v>58</v>
      </c>
      <c r="B40" s="16" t="s">
        <v>7</v>
      </c>
      <c r="C40" s="7">
        <f>SUM(C39)</f>
        <v>218.24099999999999</v>
      </c>
      <c r="D40" s="7"/>
      <c r="E40" s="7"/>
      <c r="F40" s="7"/>
      <c r="G40" s="7"/>
    </row>
    <row r="41" spans="1:7" s="13" customFormat="1" ht="12.75">
      <c r="A41" s="3" t="s">
        <v>59</v>
      </c>
      <c r="B41" s="16" t="s">
        <v>5</v>
      </c>
      <c r="C41" s="7">
        <f>SUM(C40)*1.7</f>
        <v>371.00969999999995</v>
      </c>
      <c r="D41" s="7"/>
      <c r="E41" s="7"/>
      <c r="F41" s="7"/>
      <c r="G41" s="7"/>
    </row>
    <row r="42" spans="1:7" s="13" customFormat="1" ht="12.75">
      <c r="A42" s="4" t="s">
        <v>41</v>
      </c>
      <c r="B42" s="16" t="s">
        <v>2</v>
      </c>
      <c r="C42" s="7">
        <f>SUM(B3*D3)+14</f>
        <v>608</v>
      </c>
      <c r="D42" s="7"/>
      <c r="E42" s="7"/>
      <c r="F42" s="7"/>
      <c r="G42" s="7"/>
    </row>
    <row r="43" spans="1:7" s="13" customFormat="1" ht="12.75">
      <c r="A43" s="4" t="s">
        <v>42</v>
      </c>
      <c r="B43" s="16" t="s">
        <v>2</v>
      </c>
      <c r="C43" s="10">
        <f>SUM(B3+D3)*2</f>
        <v>102</v>
      </c>
      <c r="D43" s="7"/>
      <c r="E43" s="7"/>
      <c r="F43" s="7"/>
      <c r="G43" s="7"/>
    </row>
    <row r="44" spans="1:7" s="2" customFormat="1" ht="26.25" customHeight="1">
      <c r="A44" s="29" t="s">
        <v>13</v>
      </c>
      <c r="B44" s="30"/>
      <c r="C44" s="31"/>
      <c r="D44" s="31"/>
      <c r="E44" s="31">
        <f>SUM(E45:E51)</f>
        <v>0</v>
      </c>
      <c r="F44" s="32"/>
      <c r="G44" s="31">
        <f>SUM(G45:G51)</f>
        <v>0</v>
      </c>
    </row>
    <row r="45" spans="1:7" s="13" customFormat="1" ht="12.75">
      <c r="A45" s="4" t="s">
        <v>80</v>
      </c>
      <c r="B45" s="16" t="s">
        <v>7</v>
      </c>
      <c r="C45" s="7">
        <f>SUM((D3*(B3/4)+B3))*0.3*0.5</f>
        <v>27.224999999999998</v>
      </c>
      <c r="D45" s="7"/>
      <c r="E45" s="7"/>
      <c r="F45" s="7"/>
      <c r="G45" s="7"/>
    </row>
    <row r="46" spans="1:7" s="13" customFormat="1" ht="12.75">
      <c r="A46" s="4" t="s">
        <v>79</v>
      </c>
      <c r="B46" s="16" t="s">
        <v>2</v>
      </c>
      <c r="C46" s="7">
        <f>SUM((D3*(B3/4)+B3))*0.3</f>
        <v>54.449999999999996</v>
      </c>
      <c r="D46" s="7"/>
      <c r="E46" s="7"/>
      <c r="F46" s="7"/>
      <c r="G46" s="7"/>
    </row>
    <row r="47" spans="1:7" s="13" customFormat="1" ht="12.75">
      <c r="A47" s="4" t="s">
        <v>78</v>
      </c>
      <c r="B47" s="16" t="s">
        <v>6</v>
      </c>
      <c r="C47" s="7">
        <f>SUM((D3*(B3/4)+B3))</f>
        <v>181.5</v>
      </c>
      <c r="D47" s="7"/>
      <c r="E47" s="7"/>
      <c r="F47" s="7"/>
      <c r="G47" s="7"/>
    </row>
    <row r="48" spans="1:7" s="13" customFormat="1" ht="12.75">
      <c r="A48" s="4" t="s">
        <v>60</v>
      </c>
      <c r="B48" s="16" t="s">
        <v>6</v>
      </c>
      <c r="C48" s="7">
        <f>SUM((D3*(B3/4)+B3))</f>
        <v>181.5</v>
      </c>
      <c r="D48" s="7"/>
      <c r="E48" s="7"/>
      <c r="F48" s="7"/>
      <c r="G48" s="7"/>
    </row>
    <row r="49" spans="1:7" s="13" customFormat="1" ht="12.75">
      <c r="A49" s="16" t="s">
        <v>77</v>
      </c>
      <c r="B49" s="16" t="s">
        <v>6</v>
      </c>
      <c r="C49" s="7">
        <f>SUM((D3*(B3/4)))</f>
        <v>148.5</v>
      </c>
      <c r="D49" s="11"/>
      <c r="E49" s="7"/>
      <c r="F49" s="7"/>
      <c r="G49" s="7"/>
    </row>
    <row r="50" spans="1:7" s="13" customFormat="1" ht="12.75">
      <c r="A50" s="16" t="s">
        <v>61</v>
      </c>
      <c r="B50" s="16" t="s">
        <v>6</v>
      </c>
      <c r="C50" s="7">
        <f>SUM((B3))</f>
        <v>33</v>
      </c>
      <c r="D50" s="11"/>
      <c r="E50" s="7"/>
      <c r="F50" s="7"/>
      <c r="G50" s="7"/>
    </row>
    <row r="51" spans="1:7" s="13" customFormat="1" ht="12.75">
      <c r="A51" s="16" t="s">
        <v>62</v>
      </c>
      <c r="B51" s="16" t="s">
        <v>2</v>
      </c>
      <c r="C51" s="7">
        <f>SUM((D3*(B3/4)+B3))*0.6</f>
        <v>108.89999999999999</v>
      </c>
      <c r="D51" s="11"/>
      <c r="E51" s="7"/>
      <c r="F51" s="7"/>
      <c r="G51" s="7"/>
    </row>
    <row r="52" spans="1:7" s="2" customFormat="1" ht="25.5" customHeight="1">
      <c r="A52" s="29" t="s">
        <v>16</v>
      </c>
      <c r="B52" s="30"/>
      <c r="C52" s="31"/>
      <c r="D52" s="31"/>
      <c r="E52" s="31">
        <f>SUM(E53:E60)</f>
        <v>0</v>
      </c>
      <c r="F52" s="32"/>
      <c r="G52" s="31">
        <f>SUM(G53:G60)</f>
        <v>0</v>
      </c>
    </row>
    <row r="53" spans="1:7" s="38" customFormat="1" ht="12.75">
      <c r="A53" s="16" t="s">
        <v>81</v>
      </c>
      <c r="B53" s="16" t="s">
        <v>7</v>
      </c>
      <c r="C53" s="11">
        <f>SUM(B3+D3)*2*0.1</f>
        <v>10.200000000000001</v>
      </c>
      <c r="D53" s="11"/>
      <c r="E53" s="11"/>
      <c r="F53" s="11"/>
      <c r="G53" s="11"/>
    </row>
    <row r="54" spans="1:7" s="38" customFormat="1" ht="12.75">
      <c r="A54" s="16" t="s">
        <v>82</v>
      </c>
      <c r="B54" s="16" t="s">
        <v>7</v>
      </c>
      <c r="C54" s="11">
        <f>SUM(B3+D3)*2*0.3*0.5+C37</f>
        <v>15.876</v>
      </c>
      <c r="D54" s="11"/>
      <c r="E54" s="11"/>
      <c r="F54" s="11"/>
      <c r="G54" s="11"/>
    </row>
    <row r="55" spans="1:7" s="38" customFormat="1" ht="12.75">
      <c r="A55" s="16" t="s">
        <v>83</v>
      </c>
      <c r="B55" s="16" t="s">
        <v>7</v>
      </c>
      <c r="C55" s="11">
        <f>SUM(B3+D3)*2*0.3*0.5+C37</f>
        <v>15.876</v>
      </c>
      <c r="D55" s="11"/>
      <c r="E55" s="11"/>
      <c r="F55" s="11"/>
      <c r="G55" s="11"/>
    </row>
    <row r="56" spans="1:7" s="38" customFormat="1" ht="12.75">
      <c r="A56" s="16" t="s">
        <v>44</v>
      </c>
      <c r="B56" s="16" t="s">
        <v>5</v>
      </c>
      <c r="C56" s="11">
        <f>SUM(B3+D3)*2*0.002</f>
        <v>0.20400000000000001</v>
      </c>
      <c r="D56" s="11"/>
      <c r="E56" s="11"/>
      <c r="F56" s="11"/>
      <c r="G56" s="11"/>
    </row>
    <row r="57" spans="1:7" s="38" customFormat="1" ht="12.75">
      <c r="A57" s="16" t="s">
        <v>43</v>
      </c>
      <c r="B57" s="16" t="s">
        <v>6</v>
      </c>
      <c r="C57" s="11">
        <f>SUM(B3+D3)*2</f>
        <v>102</v>
      </c>
      <c r="D57" s="11"/>
      <c r="E57" s="11"/>
      <c r="F57" s="11"/>
      <c r="G57" s="11"/>
    </row>
    <row r="58" spans="1:7" s="38" customFormat="1" ht="12.75">
      <c r="A58" s="16" t="s">
        <v>49</v>
      </c>
      <c r="B58" s="16" t="s">
        <v>3</v>
      </c>
      <c r="C58" s="39">
        <f>SUM(((B3+D3)*2+28)/2.6)</f>
        <v>50</v>
      </c>
      <c r="D58" s="11"/>
      <c r="E58" s="11"/>
      <c r="F58" s="11"/>
      <c r="G58" s="11"/>
    </row>
    <row r="59" spans="1:7" s="38" customFormat="1" ht="12.75">
      <c r="A59" s="16" t="s">
        <v>84</v>
      </c>
      <c r="B59" s="16" t="s">
        <v>2</v>
      </c>
      <c r="C59" s="11">
        <f>SUM(B3+D3)*2*0.3*2</f>
        <v>61.199999999999996</v>
      </c>
      <c r="D59" s="11"/>
      <c r="E59" s="11"/>
      <c r="F59" s="11"/>
      <c r="G59" s="11"/>
    </row>
    <row r="60" spans="1:7" s="38" customFormat="1" ht="12.75">
      <c r="A60" s="16" t="s">
        <v>85</v>
      </c>
      <c r="B60" s="16" t="s">
        <v>2</v>
      </c>
      <c r="C60" s="11">
        <f>SUM(B3+D3)*2*0.3*2</f>
        <v>61.199999999999996</v>
      </c>
      <c r="D60" s="11"/>
      <c r="E60" s="11"/>
      <c r="F60" s="11"/>
      <c r="G60" s="11"/>
    </row>
    <row r="61" spans="1:7" s="2" customFormat="1" ht="26.25" customHeight="1">
      <c r="A61" s="29" t="s">
        <v>21</v>
      </c>
      <c r="B61" s="30"/>
      <c r="C61" s="31"/>
      <c r="D61" s="31"/>
      <c r="E61" s="31">
        <f>SUM(E62:E67)</f>
        <v>0</v>
      </c>
      <c r="F61" s="32"/>
      <c r="G61" s="31">
        <f>SUM(G62:G67)</f>
        <v>0</v>
      </c>
    </row>
    <row r="62" spans="1:7" s="13" customFormat="1" ht="12.75">
      <c r="A62" s="40" t="s">
        <v>63</v>
      </c>
      <c r="B62" s="16" t="s">
        <v>2</v>
      </c>
      <c r="C62" s="7">
        <f>SUM(B3*D3)+14</f>
        <v>608</v>
      </c>
      <c r="D62" s="7"/>
      <c r="E62" s="7"/>
      <c r="F62" s="7"/>
      <c r="G62" s="7"/>
    </row>
    <row r="63" spans="1:7" s="13" customFormat="1" ht="12.75">
      <c r="A63" s="4" t="s">
        <v>66</v>
      </c>
      <c r="B63" s="16" t="s">
        <v>5</v>
      </c>
      <c r="C63" s="7">
        <f>SUM((B3*D3)+14)*0.2*1.7</f>
        <v>206.72</v>
      </c>
      <c r="D63" s="7"/>
      <c r="E63" s="7"/>
      <c r="F63" s="7"/>
      <c r="G63" s="7"/>
    </row>
    <row r="64" spans="1:7" s="13" customFormat="1" ht="12.75">
      <c r="A64" s="4" t="s">
        <v>64</v>
      </c>
      <c r="B64" s="16" t="s">
        <v>2</v>
      </c>
      <c r="C64" s="7">
        <f>SUM(B3*D3)+14</f>
        <v>608</v>
      </c>
      <c r="D64" s="7"/>
      <c r="E64" s="7"/>
      <c r="F64" s="7"/>
      <c r="G64" s="7"/>
    </row>
    <row r="65" spans="1:7" s="13" customFormat="1" ht="12.75">
      <c r="A65" s="4" t="s">
        <v>40</v>
      </c>
      <c r="B65" s="16" t="s">
        <v>5</v>
      </c>
      <c r="C65" s="7">
        <f>SUM((B3*D3)+14)*0.1*1.7</f>
        <v>103.36</v>
      </c>
      <c r="D65" s="7"/>
      <c r="E65" s="7"/>
      <c r="F65" s="7"/>
      <c r="G65" s="7"/>
    </row>
    <row r="66" spans="1:7" s="13" customFormat="1" ht="12.75">
      <c r="A66" s="4" t="s">
        <v>65</v>
      </c>
      <c r="B66" s="16" t="s">
        <v>2</v>
      </c>
      <c r="C66" s="7">
        <f>SUM(B3*D3)+14</f>
        <v>608</v>
      </c>
      <c r="D66" s="7"/>
      <c r="E66" s="7"/>
      <c r="F66" s="7"/>
      <c r="G66" s="7"/>
    </row>
    <row r="67" spans="1:7" s="13" customFormat="1" ht="12.75">
      <c r="A67" s="4" t="s">
        <v>39</v>
      </c>
      <c r="B67" s="16" t="s">
        <v>5</v>
      </c>
      <c r="C67" s="7">
        <f>SUM((B3*D3)+14)*0.04*1.7</f>
        <v>41.344</v>
      </c>
      <c r="D67" s="7"/>
      <c r="E67" s="7"/>
      <c r="F67" s="7"/>
      <c r="G67" s="7"/>
    </row>
    <row r="68" spans="1:7" s="2" customFormat="1" ht="26.25" customHeight="1">
      <c r="A68" s="29" t="s">
        <v>37</v>
      </c>
      <c r="B68" s="30"/>
      <c r="C68" s="31"/>
      <c r="D68" s="31"/>
      <c r="E68" s="31">
        <f>SUM(E69:E74)</f>
        <v>0</v>
      </c>
      <c r="F68" s="32"/>
      <c r="G68" s="31">
        <f>SUM(G69:G74)</f>
        <v>0</v>
      </c>
    </row>
    <row r="69" spans="1:7" s="13" customFormat="1" ht="12.75">
      <c r="A69" s="4" t="s">
        <v>45</v>
      </c>
      <c r="B69" s="16" t="s">
        <v>26</v>
      </c>
      <c r="C69" s="7">
        <v>1</v>
      </c>
      <c r="D69" s="7"/>
      <c r="E69" s="7"/>
      <c r="F69" s="7"/>
      <c r="G69" s="7"/>
    </row>
    <row r="70" spans="1:7" s="13" customFormat="1" ht="12.75">
      <c r="A70" s="4" t="s">
        <v>86</v>
      </c>
      <c r="B70" s="16" t="s">
        <v>26</v>
      </c>
      <c r="C70" s="7">
        <v>1</v>
      </c>
      <c r="D70" s="7"/>
      <c r="E70" s="7"/>
      <c r="F70" s="7"/>
      <c r="G70" s="7"/>
    </row>
    <row r="71" spans="1:7" s="13" customFormat="1" ht="12.75">
      <c r="A71" s="4" t="s">
        <v>46</v>
      </c>
      <c r="B71" s="16" t="s">
        <v>3</v>
      </c>
      <c r="C71" s="7">
        <v>2</v>
      </c>
      <c r="D71" s="7"/>
      <c r="E71" s="7"/>
      <c r="F71" s="7"/>
      <c r="G71" s="7"/>
    </row>
    <row r="72" spans="1:7" s="13" customFormat="1" ht="12.75">
      <c r="A72" s="4" t="s">
        <v>47</v>
      </c>
      <c r="B72" s="16" t="s">
        <v>26</v>
      </c>
      <c r="C72" s="7">
        <v>1</v>
      </c>
      <c r="D72" s="7"/>
      <c r="E72" s="7"/>
      <c r="F72" s="7"/>
      <c r="G72" s="7"/>
    </row>
    <row r="73" spans="1:7" s="13" customFormat="1" ht="12.75">
      <c r="A73" s="4" t="s">
        <v>38</v>
      </c>
      <c r="B73" s="16" t="s">
        <v>26</v>
      </c>
      <c r="C73" s="7">
        <v>1</v>
      </c>
      <c r="D73" s="7"/>
      <c r="E73" s="7"/>
      <c r="F73" s="7"/>
      <c r="G73" s="7"/>
    </row>
    <row r="74" spans="1:7" s="13" customFormat="1" ht="12.75">
      <c r="A74" s="4" t="s">
        <v>48</v>
      </c>
      <c r="B74" s="16" t="s">
        <v>26</v>
      </c>
      <c r="C74" s="7">
        <v>1</v>
      </c>
      <c r="D74" s="7"/>
      <c r="E74" s="7"/>
      <c r="F74" s="7"/>
      <c r="G74" s="7"/>
    </row>
    <row r="75" spans="1:7" s="41" customFormat="1" ht="26.25" customHeight="1">
      <c r="A75" s="46" t="s">
        <v>1</v>
      </c>
      <c r="B75" s="46"/>
      <c r="C75" s="46"/>
      <c r="D75" s="46"/>
      <c r="E75" s="28">
        <f>SUM(E6+E32)</f>
        <v>0</v>
      </c>
      <c r="F75" s="28"/>
      <c r="G75" s="28">
        <f>SUM(G6+G32)</f>
        <v>0</v>
      </c>
    </row>
    <row r="76" ht="11.25"/>
    <row r="77" ht="12" customHeight="1">
      <c r="A77" s="8"/>
    </row>
    <row r="81" spans="6:7" ht="12" customHeight="1">
      <c r="F81" s="45"/>
      <c r="G81" s="45"/>
    </row>
  </sheetData>
  <sheetProtection/>
  <mergeCells count="3">
    <mergeCell ref="A1:G1"/>
    <mergeCell ref="F81:G81"/>
    <mergeCell ref="A75:D75"/>
  </mergeCells>
  <printOptions/>
  <pageMargins left="0.984251968503937" right="0.3937007874015748" top="0.7874015748031497" bottom="0.7874015748031497" header="0" footer="0"/>
  <pageSetup blackAndWhite="1" fitToHeight="10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2018-01-19T17:31:24Z</dcterms:created>
  <dcterms:modified xsi:type="dcterms:W3CDTF">2018-07-09T11:07:31Z</dcterms:modified>
  <cp:category/>
  <cp:version/>
  <cp:contentType/>
  <cp:contentStatus/>
</cp:coreProperties>
</file>